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Шаблон!$B$17:$S$39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<sst xmlns="http://schemas.openxmlformats.org/spreadsheetml/2006/main" count="712" uniqueCount="408">
  <si>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</si>
  <si>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</si>
  <si>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</si>
  <si>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</si>
  <si>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</si>
  <si>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</si>
  <si>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</si>
  <si>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</si>
  <si>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</si>
  <si>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</si>
  <si>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</si>
  <si>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</si>
  <si>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</si>
  <si>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</si>
  <si>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</si>
  <si>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</si>
  <si>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</si>
  <si>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</si>
  <si>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</si>
  <si>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</si>
  <si>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</si>
  <si>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</si>
  <si>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</si>
  <si>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</si>
  <si>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</si>
  <si>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</si>
  <si>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</si>
  <si>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</si>
  <si>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</si>
  <si>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</si>
  <si>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</si>
  <si>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</si>
  <si>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</si>
  <si>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</si>
  <si>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</si>
  <si>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</si>
  <si>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</si>
  <si>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</si>
  <si>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</si>
  <si>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</si>
  <si>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</si>
  <si>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</si>
  <si>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</si>
  <si>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</si>
  <si>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</si>
  <si>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</si>
  <si>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</si>
  <si>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</si>
  <si>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</si>
  <si>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</si>
  <si>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</si>
  <si>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</si>
  <si>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</si>
  <si>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</si>
  <si>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</si>
  <si>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</si>
  <si>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</si>
  <si>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</si>
  <si>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</si>
  <si>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</si>
  <si>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</si>
  <si>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</si>
  <si>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</si>
  <si>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</si>
  <si>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</si>
  <si>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</si>
  <si>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</si>
  <si>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</si>
  <si>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</si>
  <si>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</si>
  <si>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</si>
  <si>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</si>
  <si>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</si>
  <si>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</si>
  <si>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</si>
  <si>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</si>
  <si>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</si>
  <si>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</si>
  <si>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</si>
  <si>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</si>
  <si>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</si>
  <si>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</si>
  <si>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</si>
  <si>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</si>
  <si>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</si>
  <si>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</si>
  <si>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</si>
  <si>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</si>
  <si>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</si>
  <si>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</si>
  <si>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</si>
  <si>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</si>
  <si>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</si>
  <si>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</si>
  <si>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</si>
  <si>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</si>
  <si>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</si>
  <si>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</si>
  <si>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</si>
  <si>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</si>
  <si>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</si>
  <si>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</si>
  <si>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</si>
  <si>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</si>
  <si>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</si>
  <si>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</si>
  <si>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</si>
  <si>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</si>
  <si>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</si>
  <si>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</si>
  <si>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</si>
  <si>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</si>
  <si>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</si>
  <si>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</si>
  <si>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</si>
  <si>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</si>
  <si>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</si>
  <si>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</si>
  <si>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</si>
  <si>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</si>
  <si>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</si>
  <si>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</si>
  <si>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</si>
  <si>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</si>
  <si>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</si>
  <si>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</si>
  <si>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</si>
  <si>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</si>
  <si>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</si>
  <si>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</si>
  <si>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</si>
  <si>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</si>
  <si>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</si>
  <si>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</si>
  <si>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</si>
  <si>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</si>
  <si>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</si>
  <si>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</si>
  <si>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</si>
  <si>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</si>
  <si>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</si>
  <si>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</si>
  <si>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</si>
  <si>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</si>
  <si>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</si>
  <si>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</si>
  <si>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</si>
  <si>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</si>
  <si>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</si>
  <si>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</si>
  <si>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</si>
  <si>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</si>
  <si>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</si>
  <si>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</si>
  <si>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</si>
  <si>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</si>
  <si>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</si>
  <si>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</si>
  <si>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</si>
  <si>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</si>
  <si>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</si>
  <si>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</si>
  <si>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</si>
  <si>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</si>
  <si>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</si>
  <si>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</si>
  <si>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</si>
  <si>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</si>
  <si>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</si>
  <si>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</si>
  <si>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</si>
  <si>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</si>
  <si>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</si>
  <si>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</si>
  <si>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</si>
  <si>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</si>
  <si>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</si>
  <si>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</si>
  <si>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</si>
  <si>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</si>
  <si>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</si>
  <si>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</si>
  <si>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</si>
  <si>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</si>
  <si>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</si>
  <si>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</si>
  <si>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</si>
  <si>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</si>
  <si>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</si>
  <si>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</si>
  <si>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</si>
  <si>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</si>
  <si>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</si>
  <si>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</si>
  <si>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</si>
  <si>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</si>
  <si>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</si>
  <si>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</si>
  <si>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</si>
  <si>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</si>
  <si>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</si>
  <si>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</si>
  <si>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</si>
  <si>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</si>
  <si>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</si>
  <si>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</si>
  <si>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</si>
  <si>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</si>
  <si>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</si>
  <si>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</si>
  <si>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</si>
  <si>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</si>
  <si>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</si>
  <si>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</si>
  <si>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</si>
  <si>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</si>
  <si>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</si>
  <si>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</si>
  <si>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</si>
  <si>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</si>
  <si>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</si>
  <si>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</si>
  <si>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</si>
  <si>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</si>
  <si>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</si>
  <si>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</si>
  <si>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</si>
  <si>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</si>
  <si>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</si>
  <si>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</si>
  <si>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</si>
  <si>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</si>
  <si>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</si>
  <si>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</si>
  <si>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</si>
  <si>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</si>
  <si>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</si>
  <si>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</si>
  <si>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</si>
  <si>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</si>
  <si>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</si>
  <si>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</si>
  <si>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</si>
  <si>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</si>
  <si>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</si>
  <si>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</si>
  <si>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</si>
  <si>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</si>
  <si>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</si>
  <si>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</si>
  <si>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</si>
  <si>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</si>
  <si>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</si>
  <si>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</si>
  <si>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</si>
  <si>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</si>
  <si>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</si>
  <si>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</si>
  <si>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</si>
  <si>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</si>
  <si>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</si>
  <si>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</si>
  <si>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расходных материалов для оргтехники</t>
  </si>
  <si>
    <t>Внимание!!!  Обязательно прочитайте инструкцию по заполнению в конце таблицы.</t>
  </si>
  <si>
    <t>Лот</t>
  </si>
  <si>
    <t>990.25.00056 Поставка расходных материалов для оргтехники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</si>
  <si>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</si>
  <si>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</si>
  <si>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</si>
  <si>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</si>
  <si>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</si>
  <si>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</si>
  <si>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</si>
  <si>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</si>
  <si>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</si>
  <si>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</si>
  <si>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</si>
  <si>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</si>
  <si>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</si>
  <si>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</si>
  <si>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</si>
  <si>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</si>
  <si>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</si>
  <si>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</si>
  <si>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</si>
  <si>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</si>
  <si>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</si>
  <si>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</si>
  <si>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</si>
  <si>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</si>
  <si>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</si>
  <si>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</si>
  <si>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</si>
  <si>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</si>
  <si>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</si>
  <si>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</si>
  <si>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</si>
  <si>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</si>
  <si>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</si>
  <si>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</si>
  <si>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</si>
  <si>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</si>
  <si>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</si>
  <si>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</si>
  <si>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</si>
  <si>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</si>
  <si>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</si>
  <si>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</si>
  <si>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</si>
  <si>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</si>
  <si>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</si>
  <si>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</si>
  <si>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</si>
  <si>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</si>
  <si>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"ПЕТРОЭНЕРГОКОНТРОЛЬ"-&gt;ООО "ПЕТРОЭНЕРГОКОНТРОЛЬ"</t>
  </si>
  <si>
    <t>732945</t>
  </si>
  <si>
    <t>Картридж лазерный, цвет черный (Black), RICOH 407318. дополнительное обозначение: SP 4500HE</t>
  </si>
  <si>
    <t>Картридж RICOH 407318</t>
  </si>
  <si>
    <t>Штука</t>
  </si>
  <si>
    <t>733566</t>
  </si>
  <si>
    <t>Картридж лазерный, типоразмер MP 601, цвет черный (Black), RICOH 407824</t>
  </si>
  <si>
    <t>Картридж RICOH 407824</t>
  </si>
  <si>
    <t>733591</t>
  </si>
  <si>
    <t>Картридж лазерный, SP 5200HE, цвет черный (Black), RICOH 821229</t>
  </si>
  <si>
    <t>Картридж RICOH 821229</t>
  </si>
  <si>
    <t>511286</t>
  </si>
  <si>
    <t>Тонер-картридж лазерный, черный (Black), KYOCERA 1T02S50NL0, дополнительное обозначение: TK-1170</t>
  </si>
  <si>
    <t>Тонер KYOCERA 1T02S50NL0</t>
  </si>
  <si>
    <t>589151</t>
  </si>
  <si>
    <t>Тонер-картридж черный (Black), KYOCERA 1T02V30NL0, дополнительное обозначение: TK-3060</t>
  </si>
  <si>
    <t>Тонер KYOCERA 1T02V30NL0</t>
  </si>
  <si>
    <t>733589</t>
  </si>
  <si>
    <t>Тонер, типоразмер MP 5002, черный (Black), RICOH 842239</t>
  </si>
  <si>
    <t>Тонер RICOH 842239</t>
  </si>
  <si>
    <t>733572</t>
  </si>
  <si>
    <t>Тонер, типоразмер MP 301 (MP 301E), черный (Black), RICOH 842339</t>
  </si>
  <si>
    <t>Тонер RICOH 842339</t>
  </si>
  <si>
    <t>733576</t>
  </si>
  <si>
    <t>Тонер, типоразмер MP 3554, черный (Black), RICOH 842770, дополнительные обозначения: 842348, 842125</t>
  </si>
  <si>
    <t>Тонер RICOH 842770</t>
  </si>
  <si>
    <t>710263</t>
  </si>
  <si>
    <t>Тонер-картридж лазерный, черный (Black), CANON 3009C002, дополнительное обозначение: 057 Black</t>
  </si>
  <si>
    <t>Тонер-картридж CANON 3009C002</t>
  </si>
  <si>
    <t>626005</t>
  </si>
  <si>
    <t>Тонер-картридж лазерный, черный (Black), KYOCERA 1T02P10NL0, дополнительное обозначение: TK-6115</t>
  </si>
  <si>
    <t>Тонер-картридж KYOCERA 1T02P10NL0</t>
  </si>
  <si>
    <t>584900</t>
  </si>
  <si>
    <t>Тонер-картридж лазерный, черный (Black), KYOCERA 1T02V70NL0, дополнительное обозначение: TK-7125</t>
  </si>
  <si>
    <t>Тонер-картридж KYOCERA 1T02V70NL0</t>
  </si>
  <si>
    <t>733412</t>
  </si>
  <si>
    <t>Тонер-картридж лазерный, черный (Black), KYOCERA 1T02ZT0NL0, дополнительное обозначение: TK-7135</t>
  </si>
  <si>
    <t>Тонер-картридж KYOCERA 1T02ZT0NL0</t>
  </si>
  <si>
    <t>733013</t>
  </si>
  <si>
    <t>Тонер-картридж лазерный, черный (Black), KYOCERA 1T0C100NL0, дополнительное обозначение: TK-3300</t>
  </si>
  <si>
    <t>Тонер-картридж KYOCERA 1T0C100NL0</t>
  </si>
  <si>
    <t>733434</t>
  </si>
  <si>
    <t>Тонер-картридж лазерный, голубой (Cyan), OKI 45862839</t>
  </si>
  <si>
    <t>Тонер-картридж OKI 45862839</t>
  </si>
  <si>
    <t>733483</t>
  </si>
  <si>
    <t>Тонер-картридж лазерный, черный (Black), OKI 45862840</t>
  </si>
  <si>
    <t>Тонер-картридж OKI 45862840</t>
  </si>
  <si>
    <t>733487</t>
  </si>
  <si>
    <t>Тонер-картридж лазерный, желтый (Yellow), OKI 45862849</t>
  </si>
  <si>
    <t>Тонер-картридж OKI 45862849</t>
  </si>
  <si>
    <t>733528</t>
  </si>
  <si>
    <t>Тонер-картридж лазерный, пурпурный (Magenta), OKI 45862850</t>
  </si>
  <si>
    <t>Тонер-картридж OKI 45862850</t>
  </si>
  <si>
    <t>733563</t>
  </si>
  <si>
    <t>Фотобарабан (drum-unit) лазерный, желтый (Yellow), OKI 44844469</t>
  </si>
  <si>
    <t>Фотобарабан OKI 44844469</t>
  </si>
  <si>
    <t>733565</t>
  </si>
  <si>
    <t>Фотобарабан (drum-unit) лазерный, пурпурный (Magenta), OKI 44844470</t>
  </si>
  <si>
    <t>Фотобарабан OKI 44844470</t>
  </si>
  <si>
    <t>733558</t>
  </si>
  <si>
    <t>Фотобарабан (drum-unit) лазерный, голубой (Cyan), OKI 44844471</t>
  </si>
  <si>
    <t>Фотобарабан OKI 44844471</t>
  </si>
  <si>
    <t>733529</t>
  </si>
  <si>
    <t>Фотобарабан (drum-unit) лазерный, черный (Black), OKI 44844472</t>
  </si>
  <si>
    <t>Фотобарабан OKI 44844472</t>
  </si>
  <si>
    <t>732949</t>
  </si>
  <si>
    <t>Фотобарабан (drum-unit) лазерный, типоразмер 824A, черный (Black), RICOH 407324, дополнительное обозначение: SP4500</t>
  </si>
  <si>
    <t>Фотобарабан RICOH 407324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</si>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</sst>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6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21</v>
      </c>
      <c r="J18" s="5" t="n">
        <v>9682.22</v>
      </c>
      <c r="K18" s="6" t="n">
        <v>10.0</v>
      </c>
      <c r="L18" s="5" t="n">
        <v>96822.2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Q42,)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10.0</v>
      </c>
      <c r="Y18" s="4" t="n">
        <v>2333856.0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21</v>
      </c>
      <c r="J19" s="5" t="n">
        <v>13728.09</v>
      </c>
      <c r="K19" s="6" t="n">
        <v>14.0</v>
      </c>
      <c r="L19" s="5" t="n">
        <v>192193.26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Q42,)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14.0</v>
      </c>
      <c r="Y19" s="4" t="n">
        <v>2333865.0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21</v>
      </c>
      <c r="J20" s="5" t="n">
        <v>11978.42</v>
      </c>
      <c r="K20" s="6" t="n">
        <v>5.0</v>
      </c>
      <c r="L20" s="5" t="n">
        <v>59892.1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Q42,)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5.0</v>
      </c>
      <c r="Y20" s="4" t="n">
        <v>2333864.0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318</v>
      </c>
      <c r="I21" s="4" t="s">
        <v>21</v>
      </c>
      <c r="J21" s="5" t="n">
        <v>488.67</v>
      </c>
      <c r="K21" s="6" t="n">
        <v>35.0</v>
      </c>
      <c r="L21" s="5" t="n">
        <v>17103.45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Q42,)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35.0</v>
      </c>
      <c r="Y21" s="4" t="n">
        <v>2333876.0</v>
      </c>
    </row>
    <row r="22">
      <c r="A22" s="7"/>
      <c r="B22" s="4" t="s">
        <v>314</v>
      </c>
      <c r="C22" s="4" t="n">
        <v>5.0</v>
      </c>
      <c r="D22" s="4" t="s">
        <v>328</v>
      </c>
      <c r="E22" s="4" t="s">
        <v>329</v>
      </c>
      <c r="F22" s="4" t="s">
        <v>330</v>
      </c>
      <c r="G22" s="4"/>
      <c r="H22" s="4" t="s">
        <v>318</v>
      </c>
      <c r="I22" s="4" t="s">
        <v>21</v>
      </c>
      <c r="J22" s="5" t="n">
        <v>806.22</v>
      </c>
      <c r="K22" s="6" t="n">
        <v>75.0</v>
      </c>
      <c r="L22" s="5" t="n">
        <v>60466.5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Q42,)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75.0</v>
      </c>
      <c r="Y22" s="4" t="n">
        <v>2333872.0</v>
      </c>
    </row>
    <row r="23">
      <c r="A23" s="7"/>
      <c r="B23" s="4" t="s">
        <v>314</v>
      </c>
      <c r="C23" s="4" t="n">
        <v>6.0</v>
      </c>
      <c r="D23" s="4" t="s">
        <v>331</v>
      </c>
      <c r="E23" s="4" t="s">
        <v>332</v>
      </c>
      <c r="F23" s="4" t="s">
        <v>333</v>
      </c>
      <c r="G23" s="4"/>
      <c r="H23" s="4" t="s">
        <v>318</v>
      </c>
      <c r="I23" s="4" t="s">
        <v>21</v>
      </c>
      <c r="J23" s="5" t="n">
        <v>5710.11</v>
      </c>
      <c r="K23" s="6" t="n">
        <v>5.0</v>
      </c>
      <c r="L23" s="5" t="n">
        <v>28550.55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Q42,)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5.0</v>
      </c>
      <c r="Y23" s="4" t="n">
        <v>2333862.0</v>
      </c>
    </row>
    <row r="24">
      <c r="A24" s="7"/>
      <c r="B24" s="4" t="s">
        <v>314</v>
      </c>
      <c r="C24" s="4" t="n">
        <v>7.0</v>
      </c>
      <c r="D24" s="4" t="s">
        <v>334</v>
      </c>
      <c r="E24" s="4" t="s">
        <v>335</v>
      </c>
      <c r="F24" s="4" t="s">
        <v>336</v>
      </c>
      <c r="G24" s="4"/>
      <c r="H24" s="4" t="s">
        <v>318</v>
      </c>
      <c r="I24" s="4" t="s">
        <v>21</v>
      </c>
      <c r="J24" s="5" t="n">
        <v>2816.85</v>
      </c>
      <c r="K24" s="6" t="n">
        <v>20.0</v>
      </c>
      <c r="L24" s="5" t="n">
        <v>56337.0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Q42,)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20.0</v>
      </c>
      <c r="Y24" s="4" t="n">
        <v>2333870.0</v>
      </c>
    </row>
    <row r="25">
      <c r="A25" s="7"/>
      <c r="B25" s="4" t="s">
        <v>314</v>
      </c>
      <c r="C25" s="4" t="n">
        <v>8.0</v>
      </c>
      <c r="D25" s="4" t="s">
        <v>337</v>
      </c>
      <c r="E25" s="4" t="s">
        <v>338</v>
      </c>
      <c r="F25" s="4" t="s">
        <v>339</v>
      </c>
      <c r="G25" s="4"/>
      <c r="H25" s="4" t="s">
        <v>318</v>
      </c>
      <c r="I25" s="4" t="s">
        <v>21</v>
      </c>
      <c r="J25" s="5" t="n">
        <v>9265.51</v>
      </c>
      <c r="K25" s="6" t="n">
        <v>6.0</v>
      </c>
      <c r="L25" s="5" t="n">
        <v>55593.06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7"/>
      <c r="U25" s="5" t="n">
        <f>IF(T25&lt;&gt;0, J25 * Q42,)</f>
        <v>0.0</v>
      </c>
      <c r="V25" s="5" t="n">
        <f>U25*K25</f>
        <v>0.0</v>
      </c>
      <c r="W25" s="5" t="n">
        <f>X25*(ROUNDDOWN(T25,0) + ROUNDDOWN(T25 - ROUNDDOWN(T25,0),9))</f>
        <v>0.0</v>
      </c>
      <c r="X25" s="6" t="n">
        <f>K25</f>
        <v>6.0</v>
      </c>
      <c r="Y25" s="4" t="n">
        <v>2333857.0</v>
      </c>
    </row>
    <row r="26">
      <c r="A26" s="7"/>
      <c r="B26" s="4" t="s">
        <v>314</v>
      </c>
      <c r="C26" s="4" t="n">
        <v>9.0</v>
      </c>
      <c r="D26" s="4" t="s">
        <v>340</v>
      </c>
      <c r="E26" s="4" t="s">
        <v>341</v>
      </c>
      <c r="F26" s="4" t="s">
        <v>342</v>
      </c>
      <c r="G26" s="4"/>
      <c r="H26" s="4" t="s">
        <v>318</v>
      </c>
      <c r="I26" s="4" t="s">
        <v>21</v>
      </c>
      <c r="J26" s="5" t="n">
        <v>9457.28</v>
      </c>
      <c r="K26" s="6" t="n">
        <v>3.0</v>
      </c>
      <c r="L26" s="5" t="n">
        <v>28371.84</v>
      </c>
      <c r="M26" s="7" t="n">
        <f>IF(P26=1,0,1) + IF(ISBLANK(R26),1,0) + IF(ISBLANK(S26),1,0)</f>
        <v>3.0</v>
      </c>
      <c r="N26" s="7"/>
      <c r="O26" s="7"/>
      <c r="P26" s="7" t="n">
        <f>IF(OR(Q26="Российская Федерация",Q26="Армения",Q26="Белоруссия",Q26="Беларусь",Q26="Казахстан",Q26="Киргизия",Q26="Кыргызстан",Q26="ДНР",Q26="ЛНР"), 1, 0)</f>
        <v>0.0</v>
      </c>
      <c r="Q26" s="7" t="str">
        <f>IFERROR(IF(P26=1, "Российская Федерация", "Не заполнено"),"")</f>
        <v/>
      </c>
      <c r="R26" s="7"/>
      <c r="S26" s="7"/>
      <c r="T26" s="7"/>
      <c r="U26" s="5" t="n">
        <f>IF(T26&lt;&gt;0, J26 * Q42,)</f>
        <v>0.0</v>
      </c>
      <c r="V26" s="5" t="n">
        <f>U26*K26</f>
        <v>0.0</v>
      </c>
      <c r="W26" s="5" t="n">
        <f>X26*(ROUNDDOWN(T26,0) + ROUNDDOWN(T26 - ROUNDDOWN(T26,0),9))</f>
        <v>0.0</v>
      </c>
      <c r="X26" s="6" t="n">
        <f>K26</f>
        <v>3.0</v>
      </c>
      <c r="Y26" s="4" t="n">
        <v>2333863.0</v>
      </c>
    </row>
    <row r="27">
      <c r="A27" s="7"/>
      <c r="B27" s="4" t="s">
        <v>314</v>
      </c>
      <c r="C27" s="4" t="n">
        <v>10.0</v>
      </c>
      <c r="D27" s="4" t="s">
        <v>343</v>
      </c>
      <c r="E27" s="4" t="s">
        <v>344</v>
      </c>
      <c r="F27" s="4" t="s">
        <v>345</v>
      </c>
      <c r="G27" s="4"/>
      <c r="H27" s="4" t="s">
        <v>318</v>
      </c>
      <c r="I27" s="4" t="s">
        <v>21</v>
      </c>
      <c r="J27" s="5" t="n">
        <v>10544.69</v>
      </c>
      <c r="K27" s="6" t="n">
        <v>4.0</v>
      </c>
      <c r="L27" s="5" t="n">
        <v>42178.76</v>
      </c>
      <c r="M27" s="7" t="n">
        <f>IF(P27=1,0,1) + IF(ISBLANK(R27),1,0) + IF(ISBLANK(S27),1,0)</f>
        <v>3.0</v>
      </c>
      <c r="N27" s="7"/>
      <c r="O27" s="7"/>
      <c r="P27" s="7" t="n">
        <f>IF(OR(Q27="Российская Федерация",Q27="Армения",Q27="Белоруссия",Q27="Беларусь",Q27="Казахстан",Q27="Киргизия",Q27="Кыргызстан",Q27="ДНР",Q27="ЛНР"), 1, 0)</f>
        <v>0.0</v>
      </c>
      <c r="Q27" s="7" t="str">
        <f>IFERROR(IF(P27=1, "Российская Федерация", "Не заполнено"),"")</f>
        <v/>
      </c>
      <c r="R27" s="7"/>
      <c r="S27" s="7"/>
      <c r="T27" s="7"/>
      <c r="U27" s="5" t="n">
        <f>IF(T27&lt;&gt;0, J27 * Q42,)</f>
        <v>0.0</v>
      </c>
      <c r="V27" s="5" t="n">
        <f>U27*K27</f>
        <v>0.0</v>
      </c>
      <c r="W27" s="5" t="n">
        <f>X27*(ROUNDDOWN(T27,0) + ROUNDDOWN(T27 - ROUNDDOWN(T27,0),9))</f>
        <v>0.0</v>
      </c>
      <c r="X27" s="6" t="n">
        <f>K27</f>
        <v>4.0</v>
      </c>
      <c r="Y27" s="4" t="n">
        <v>2333869.0</v>
      </c>
    </row>
    <row r="28">
      <c r="A28" s="7"/>
      <c r="B28" s="4" t="s">
        <v>314</v>
      </c>
      <c r="C28" s="4" t="n">
        <v>11.0</v>
      </c>
      <c r="D28" s="4" t="s">
        <v>346</v>
      </c>
      <c r="E28" s="4" t="s">
        <v>347</v>
      </c>
      <c r="F28" s="4" t="s">
        <v>348</v>
      </c>
      <c r="G28" s="4"/>
      <c r="H28" s="4" t="s">
        <v>318</v>
      </c>
      <c r="I28" s="4" t="s">
        <v>21</v>
      </c>
      <c r="J28" s="5" t="n">
        <v>9559.6</v>
      </c>
      <c r="K28" s="6" t="n">
        <v>4.0</v>
      </c>
      <c r="L28" s="5" t="n">
        <v>38238.4</v>
      </c>
      <c r="M28" s="7" t="n">
        <f>IF(P28=1,0,1) + IF(ISBLANK(R28),1,0) + IF(ISBLANK(S28),1,0)</f>
        <v>3.0</v>
      </c>
      <c r="N28" s="7"/>
      <c r="O28" s="7"/>
      <c r="P28" s="7" t="n">
        <f>IF(OR(Q28="Российская Федерация",Q28="Армения",Q28="Белоруссия",Q28="Беларусь",Q28="Казахстан",Q28="Киргизия",Q28="Кыргызстан",Q28="ДНР",Q28="ЛНР"), 1, 0)</f>
        <v>0.0</v>
      </c>
      <c r="Q28" s="7" t="str">
        <f>IFERROR(IF(P28=1, "Российская Федерация", "Не заполнено"),"")</f>
        <v/>
      </c>
      <c r="R28" s="7"/>
      <c r="S28" s="7"/>
      <c r="T28" s="7"/>
      <c r="U28" s="5" t="n">
        <f>IF(T28&lt;&gt;0, J28 * Q42,)</f>
        <v>0.0</v>
      </c>
      <c r="V28" s="5" t="n">
        <f>U28*K28</f>
        <v>0.0</v>
      </c>
      <c r="W28" s="5" t="n">
        <f>X28*(ROUNDDOWN(T28,0) + ROUNDDOWN(T28 - ROUNDDOWN(T28,0),9))</f>
        <v>0.0</v>
      </c>
      <c r="X28" s="6" t="n">
        <f>K28</f>
        <v>4.0</v>
      </c>
      <c r="Y28" s="4" t="n">
        <v>2333866.0</v>
      </c>
    </row>
    <row r="29">
      <c r="A29" s="7"/>
      <c r="B29" s="4" t="s">
        <v>314</v>
      </c>
      <c r="C29" s="4" t="n">
        <v>12.0</v>
      </c>
      <c r="D29" s="4" t="s">
        <v>349</v>
      </c>
      <c r="E29" s="4" t="s">
        <v>350</v>
      </c>
      <c r="F29" s="4" t="s">
        <v>351</v>
      </c>
      <c r="G29" s="4"/>
      <c r="H29" s="4" t="s">
        <v>318</v>
      </c>
      <c r="I29" s="4" t="s">
        <v>21</v>
      </c>
      <c r="J29" s="5" t="n">
        <v>10453.5</v>
      </c>
      <c r="K29" s="6" t="n">
        <v>4.0</v>
      </c>
      <c r="L29" s="5" t="n">
        <v>41814.0</v>
      </c>
      <c r="M29" s="7" t="n">
        <f>IF(P29=1,0,1) + IF(ISBLANK(R29),1,0) + IF(ISBLANK(S29),1,0)</f>
        <v>3.0</v>
      </c>
      <c r="N29" s="7"/>
      <c r="O29" s="7"/>
      <c r="P29" s="7" t="n">
        <f>IF(OR(Q29="Российская Федерация",Q29="Армения",Q29="Белоруссия",Q29="Беларусь",Q29="Казахстан",Q29="Киргизия",Q29="Кыргызстан",Q29="ДНР",Q29="ЛНР"), 1, 0)</f>
        <v>0.0</v>
      </c>
      <c r="Q29" s="7" t="str">
        <f>IFERROR(IF(P29=1, "Российская Федерация", "Не заполнено"),"")</f>
        <v/>
      </c>
      <c r="R29" s="7"/>
      <c r="S29" s="7"/>
      <c r="T29" s="7"/>
      <c r="U29" s="5" t="n">
        <f>IF(T29&lt;&gt;0, J29 * Q42,)</f>
        <v>0.0</v>
      </c>
      <c r="V29" s="5" t="n">
        <f>U29*K29</f>
        <v>0.0</v>
      </c>
      <c r="W29" s="5" t="n">
        <f>X29*(ROUNDDOWN(T29,0) + ROUNDDOWN(T29 - ROUNDDOWN(T29,0),9))</f>
        <v>0.0</v>
      </c>
      <c r="X29" s="6" t="n">
        <f>K29</f>
        <v>4.0</v>
      </c>
      <c r="Y29" s="4" t="n">
        <v>2333855.0</v>
      </c>
    </row>
    <row r="30">
      <c r="A30" s="7"/>
      <c r="B30" s="4" t="s">
        <v>314</v>
      </c>
      <c r="C30" s="4" t="n">
        <v>13.0</v>
      </c>
      <c r="D30" s="4" t="s">
        <v>352</v>
      </c>
      <c r="E30" s="4" t="s">
        <v>353</v>
      </c>
      <c r="F30" s="4" t="s">
        <v>354</v>
      </c>
      <c r="G30" s="4"/>
      <c r="H30" s="4" t="s">
        <v>318</v>
      </c>
      <c r="I30" s="4" t="s">
        <v>21</v>
      </c>
      <c r="J30" s="5" t="n">
        <v>10888.06</v>
      </c>
      <c r="K30" s="6" t="n">
        <v>10.0</v>
      </c>
      <c r="L30" s="5" t="n">
        <v>108880.6</v>
      </c>
      <c r="M30" s="7" t="n">
        <f>IF(P30=1,0,1) + IF(ISBLANK(R30),1,0) + IF(ISBLANK(S30),1,0)</f>
        <v>3.0</v>
      </c>
      <c r="N30" s="7"/>
      <c r="O30" s="7"/>
      <c r="P30" s="7" t="n">
        <f>IF(OR(Q30="Российская Федерация",Q30="Армения",Q30="Белоруссия",Q30="Беларусь",Q30="Казахстан",Q30="Киргизия",Q30="Кыргызстан",Q30="ДНР",Q30="ЛНР"), 1, 0)</f>
        <v>0.0</v>
      </c>
      <c r="Q30" s="7" t="str">
        <f>IFERROR(IF(P30=1, "Российская Федерация", "Не заполнено"),"")</f>
        <v/>
      </c>
      <c r="R30" s="7"/>
      <c r="S30" s="7"/>
      <c r="T30" s="7"/>
      <c r="U30" s="5" t="n">
        <f>IF(T30&lt;&gt;0, J30 * Q42,)</f>
        <v>0.0</v>
      </c>
      <c r="V30" s="5" t="n">
        <f>U30*K30</f>
        <v>0.0</v>
      </c>
      <c r="W30" s="5" t="n">
        <f>X30*(ROUNDDOWN(T30,0) + ROUNDDOWN(T30 - ROUNDDOWN(T30,0),9))</f>
        <v>0.0</v>
      </c>
      <c r="X30" s="6" t="n">
        <f>K30</f>
        <v>10.0</v>
      </c>
      <c r="Y30" s="4" t="n">
        <v>2333873.0</v>
      </c>
    </row>
    <row r="31">
      <c r="A31" s="7"/>
      <c r="B31" s="4" t="s">
        <v>314</v>
      </c>
      <c r="C31" s="4" t="n">
        <v>14.0</v>
      </c>
      <c r="D31" s="4" t="s">
        <v>355</v>
      </c>
      <c r="E31" s="4" t="s">
        <v>356</v>
      </c>
      <c r="F31" s="4" t="s">
        <v>357</v>
      </c>
      <c r="G31" s="4"/>
      <c r="H31" s="4" t="s">
        <v>318</v>
      </c>
      <c r="I31" s="4" t="s">
        <v>21</v>
      </c>
      <c r="J31" s="5" t="n">
        <v>19082.96</v>
      </c>
      <c r="K31" s="6" t="n">
        <v>5.0</v>
      </c>
      <c r="L31" s="5" t="n">
        <v>95414.8</v>
      </c>
      <c r="M31" s="7" t="n">
        <f>IF(P31=1,0,1) + IF(ISBLANK(R31),1,0) + IF(ISBLANK(S31),1,0)</f>
        <v>3.0</v>
      </c>
      <c r="N31" s="7"/>
      <c r="O31" s="7"/>
      <c r="P31" s="7" t="n">
        <f>IF(OR(Q31="Российская Федерация",Q31="Армения",Q31="Белоруссия",Q31="Беларусь",Q31="Казахстан",Q31="Киргизия",Q31="Кыргызстан",Q31="ДНР",Q31="ЛНР"), 1, 0)</f>
        <v>0.0</v>
      </c>
      <c r="Q31" s="7" t="str">
        <f>IFERROR(IF(P31=1, "Российская Федерация", "Не заполнено"),"")</f>
        <v/>
      </c>
      <c r="R31" s="7"/>
      <c r="S31" s="7"/>
      <c r="T31" s="7"/>
      <c r="U31" s="5" t="n">
        <f>IF(T31&lt;&gt;0, J31 * Q42,)</f>
        <v>0.0</v>
      </c>
      <c r="V31" s="5" t="n">
        <f>U31*K31</f>
        <v>0.0</v>
      </c>
      <c r="W31" s="5" t="n">
        <f>X31*(ROUNDDOWN(T31,0) + ROUNDDOWN(T31 - ROUNDDOWN(T31,0),9))</f>
        <v>0.0</v>
      </c>
      <c r="X31" s="6" t="n">
        <f>K31</f>
        <v>5.0</v>
      </c>
      <c r="Y31" s="4" t="n">
        <v>2333868.0</v>
      </c>
    </row>
    <row r="32">
      <c r="A32" s="7"/>
      <c r="B32" s="4" t="s">
        <v>314</v>
      </c>
      <c r="C32" s="4" t="n">
        <v>15.0</v>
      </c>
      <c r="D32" s="4" t="s">
        <v>358</v>
      </c>
      <c r="E32" s="4" t="s">
        <v>359</v>
      </c>
      <c r="F32" s="4" t="s">
        <v>360</v>
      </c>
      <c r="G32" s="4"/>
      <c r="H32" s="4" t="s">
        <v>318</v>
      </c>
      <c r="I32" s="4" t="s">
        <v>21</v>
      </c>
      <c r="J32" s="5" t="n">
        <v>8250.78</v>
      </c>
      <c r="K32" s="6" t="n">
        <v>5.0</v>
      </c>
      <c r="L32" s="5" t="n">
        <v>41253.9</v>
      </c>
      <c r="M32" s="7" t="n">
        <f>IF(P32=1,0,1) + IF(ISBLANK(R32),1,0) + IF(ISBLANK(S32),1,0)</f>
        <v>3.0</v>
      </c>
      <c r="N32" s="7"/>
      <c r="O32" s="7"/>
      <c r="P32" s="7" t="n">
        <f>IF(OR(Q32="Российская Федерация",Q32="Армения",Q32="Белоруссия",Q32="Беларусь",Q32="Казахстан",Q32="Киргизия",Q32="Кыргызстан",Q32="ДНР",Q32="ЛНР"), 1, 0)</f>
        <v>0.0</v>
      </c>
      <c r="Q32" s="7" t="str">
        <f>IFERROR(IF(P32=1, "Российская Федерация", "Не заполнено"),"")</f>
        <v/>
      </c>
      <c r="R32" s="7"/>
      <c r="S32" s="7"/>
      <c r="T32" s="7"/>
      <c r="U32" s="5" t="n">
        <f>IF(T32&lt;&gt;0, J32 * Q42,)</f>
        <v>0.0</v>
      </c>
      <c r="V32" s="5" t="n">
        <f>U32*K32</f>
        <v>0.0</v>
      </c>
      <c r="W32" s="5" t="n">
        <f>X32*(ROUNDDOWN(T32,0) + ROUNDDOWN(T32 - ROUNDDOWN(T32,0),9))</f>
        <v>0.0</v>
      </c>
      <c r="X32" s="6" t="n">
        <f>K32</f>
        <v>5.0</v>
      </c>
      <c r="Y32" s="4" t="n">
        <v>2333860.0</v>
      </c>
    </row>
    <row r="33">
      <c r="A33" s="7"/>
      <c r="B33" s="4" t="s">
        <v>314</v>
      </c>
      <c r="C33" s="4" t="n">
        <v>16.0</v>
      </c>
      <c r="D33" s="4" t="s">
        <v>361</v>
      </c>
      <c r="E33" s="4" t="s">
        <v>362</v>
      </c>
      <c r="F33" s="4" t="s">
        <v>363</v>
      </c>
      <c r="G33" s="4"/>
      <c r="H33" s="4" t="s">
        <v>318</v>
      </c>
      <c r="I33" s="4" t="s">
        <v>21</v>
      </c>
      <c r="J33" s="5" t="n">
        <v>16921.44</v>
      </c>
      <c r="K33" s="6" t="n">
        <v>5.0</v>
      </c>
      <c r="L33" s="5" t="n">
        <v>84607.2</v>
      </c>
      <c r="M33" s="7" t="n">
        <f>IF(P33=1,0,1) + IF(ISBLANK(R33),1,0) + IF(ISBLANK(S33),1,0)</f>
        <v>3.0</v>
      </c>
      <c r="N33" s="7"/>
      <c r="O33" s="7"/>
      <c r="P33" s="7" t="n">
        <f>IF(OR(Q33="Российская Федерация",Q33="Армения",Q33="Белоруссия",Q33="Беларусь",Q33="Казахстан",Q33="Киргизия",Q33="Кыргызстан",Q33="ДНР",Q33="ЛНР"), 1, 0)</f>
        <v>0.0</v>
      </c>
      <c r="Q33" s="7" t="str">
        <f>IFERROR(IF(P33=1, "Российская Федерация", "Не заполнено"),"")</f>
        <v/>
      </c>
      <c r="R33" s="7"/>
      <c r="S33" s="7"/>
      <c r="T33" s="7"/>
      <c r="U33" s="5" t="n">
        <f>IF(T33&lt;&gt;0, J33 * Q42,)</f>
        <v>0.0</v>
      </c>
      <c r="V33" s="5" t="n">
        <f>U33*K33</f>
        <v>0.0</v>
      </c>
      <c r="W33" s="5" t="n">
        <f>X33*(ROUNDDOWN(T33,0) + ROUNDDOWN(T33 - ROUNDDOWN(T33,0),9))</f>
        <v>0.0</v>
      </c>
      <c r="X33" s="6" t="n">
        <f>K33</f>
        <v>5.0</v>
      </c>
      <c r="Y33" s="4" t="n">
        <v>2333859.0</v>
      </c>
    </row>
    <row r="34">
      <c r="A34" s="7"/>
      <c r="B34" s="4" t="s">
        <v>314</v>
      </c>
      <c r="C34" s="4" t="n">
        <v>17.0</v>
      </c>
      <c r="D34" s="4" t="s">
        <v>364</v>
      </c>
      <c r="E34" s="4" t="s">
        <v>365</v>
      </c>
      <c r="F34" s="4" t="s">
        <v>366</v>
      </c>
      <c r="G34" s="4"/>
      <c r="H34" s="4" t="s">
        <v>318</v>
      </c>
      <c r="I34" s="4" t="s">
        <v>21</v>
      </c>
      <c r="J34" s="5" t="n">
        <v>19721.84</v>
      </c>
      <c r="K34" s="6" t="n">
        <v>5.0</v>
      </c>
      <c r="L34" s="5" t="n">
        <v>98609.2</v>
      </c>
      <c r="M34" s="7" t="n">
        <f>IF(P34=1,0,1) + IF(ISBLANK(R34),1,0) + IF(ISBLANK(S34),1,0)</f>
        <v>3.0</v>
      </c>
      <c r="N34" s="7"/>
      <c r="O34" s="7"/>
      <c r="P34" s="7" t="n">
        <f>IF(OR(Q34="Российская Федерация",Q34="Армения",Q34="Белоруссия",Q34="Беларусь",Q34="Казахстан",Q34="Киргизия",Q34="Кыргызстан",Q34="ДНР",Q34="ЛНР"), 1, 0)</f>
        <v>0.0</v>
      </c>
      <c r="Q34" s="7" t="str">
        <f>IFERROR(IF(P34=1, "Российская Федерация", "Не заполнено"),"")</f>
        <v/>
      </c>
      <c r="R34" s="7"/>
      <c r="S34" s="7"/>
      <c r="T34" s="7"/>
      <c r="U34" s="5" t="n">
        <f>IF(T34&lt;&gt;0, J34 * Q42,)</f>
        <v>0.0</v>
      </c>
      <c r="V34" s="5" t="n">
        <f>U34*K34</f>
        <v>0.0</v>
      </c>
      <c r="W34" s="5" t="n">
        <f>X34*(ROUNDDOWN(T34,0) + ROUNDDOWN(T34 - ROUNDDOWN(T34,0),9))</f>
        <v>0.0</v>
      </c>
      <c r="X34" s="6" t="n">
        <f>K34</f>
        <v>5.0</v>
      </c>
      <c r="Y34" s="4" t="n">
        <v>2333875.0</v>
      </c>
    </row>
    <row r="35">
      <c r="A35" s="7"/>
      <c r="B35" s="4" t="s">
        <v>314</v>
      </c>
      <c r="C35" s="4" t="n">
        <v>18.0</v>
      </c>
      <c r="D35" s="4" t="s">
        <v>367</v>
      </c>
      <c r="E35" s="4" t="s">
        <v>368</v>
      </c>
      <c r="F35" s="4" t="s">
        <v>369</v>
      </c>
      <c r="G35" s="4"/>
      <c r="H35" s="4" t="s">
        <v>318</v>
      </c>
      <c r="I35" s="4" t="s">
        <v>21</v>
      </c>
      <c r="J35" s="5" t="n">
        <v>19118.01</v>
      </c>
      <c r="K35" s="6" t="n">
        <v>2.0</v>
      </c>
      <c r="L35" s="5" t="n">
        <v>38236.02</v>
      </c>
      <c r="M35" s="7" t="n">
        <f>IF(P35=1,0,1) + IF(ISBLANK(R35),1,0) + IF(ISBLANK(S35),1,0)</f>
        <v>3.0</v>
      </c>
      <c r="N35" s="7"/>
      <c r="O35" s="7"/>
      <c r="P35" s="7" t="n">
        <f>IF(OR(Q35="Российская Федерация",Q35="Армения",Q35="Белоруссия",Q35="Беларусь",Q35="Казахстан",Q35="Киргизия",Q35="Кыргызстан",Q35="ДНР",Q35="ЛНР"), 1, 0)</f>
        <v>0.0</v>
      </c>
      <c r="Q35" s="7" t="str">
        <f>IFERROR(IF(P35=1, "Российская Федерация", "Не заполнено"),"")</f>
        <v/>
      </c>
      <c r="R35" s="7"/>
      <c r="S35" s="7"/>
      <c r="T35" s="7"/>
      <c r="U35" s="5" t="n">
        <f>IF(T35&lt;&gt;0, J35 * Q42,)</f>
        <v>0.0</v>
      </c>
      <c r="V35" s="5" t="n">
        <f>U35*K35</f>
        <v>0.0</v>
      </c>
      <c r="W35" s="5" t="n">
        <f>X35*(ROUNDDOWN(T35,0) + ROUNDDOWN(T35 - ROUNDDOWN(T35,0),9))</f>
        <v>0.0</v>
      </c>
      <c r="X35" s="6" t="n">
        <f>K35</f>
        <v>2.0</v>
      </c>
      <c r="Y35" s="4" t="n">
        <v>2333858.0</v>
      </c>
    </row>
    <row r="36">
      <c r="A36" s="7"/>
      <c r="B36" s="4" t="s">
        <v>314</v>
      </c>
      <c r="C36" s="4" t="n">
        <v>19.0</v>
      </c>
      <c r="D36" s="4" t="s">
        <v>370</v>
      </c>
      <c r="E36" s="4" t="s">
        <v>371</v>
      </c>
      <c r="F36" s="4" t="s">
        <v>372</v>
      </c>
      <c r="G36" s="4"/>
      <c r="H36" s="4" t="s">
        <v>318</v>
      </c>
      <c r="I36" s="4" t="s">
        <v>21</v>
      </c>
      <c r="J36" s="5" t="n">
        <v>19118.01</v>
      </c>
      <c r="K36" s="6" t="n">
        <v>2.0</v>
      </c>
      <c r="L36" s="5" t="n">
        <v>38236.02</v>
      </c>
      <c r="M36" s="7" t="n">
        <f>IF(P36=1,0,1) + IF(ISBLANK(R36),1,0) + IF(ISBLANK(S36),1,0)</f>
        <v>3.0</v>
      </c>
      <c r="N36" s="7"/>
      <c r="O36" s="7"/>
      <c r="P36" s="7" t="n">
        <f>IF(OR(Q36="Российская Федерация",Q36="Армения",Q36="Белоруссия",Q36="Беларусь",Q36="Казахстан",Q36="Киргизия",Q36="Кыргызстан",Q36="ДНР",Q36="ЛНР"), 1, 0)</f>
        <v>0.0</v>
      </c>
      <c r="Q36" s="7" t="str">
        <f>IFERROR(IF(P36=1, "Российская Федерация", "Не заполнено"),"")</f>
        <v/>
      </c>
      <c r="R36" s="7"/>
      <c r="S36" s="7"/>
      <c r="T36" s="7"/>
      <c r="U36" s="5" t="n">
        <f>IF(T36&lt;&gt;0, J36 * Q42,)</f>
        <v>0.0</v>
      </c>
      <c r="V36" s="5" t="n">
        <f>U36*K36</f>
        <v>0.0</v>
      </c>
      <c r="W36" s="5" t="n">
        <f>X36*(ROUNDDOWN(T36,0) + ROUNDDOWN(T36 - ROUNDDOWN(T36,0),9))</f>
        <v>0.0</v>
      </c>
      <c r="X36" s="6" t="n">
        <f>K36</f>
        <v>2.0</v>
      </c>
      <c r="Y36" s="4" t="n">
        <v>2333874.0</v>
      </c>
    </row>
    <row r="37">
      <c r="A37" s="7"/>
      <c r="B37" s="4" t="s">
        <v>314</v>
      </c>
      <c r="C37" s="4" t="n">
        <v>20.0</v>
      </c>
      <c r="D37" s="4" t="s">
        <v>373</v>
      </c>
      <c r="E37" s="4" t="s">
        <v>374</v>
      </c>
      <c r="F37" s="4" t="s">
        <v>375</v>
      </c>
      <c r="G37" s="4"/>
      <c r="H37" s="4" t="s">
        <v>318</v>
      </c>
      <c r="I37" s="4" t="s">
        <v>21</v>
      </c>
      <c r="J37" s="5" t="n">
        <v>19118.01</v>
      </c>
      <c r="K37" s="6" t="n">
        <v>2.0</v>
      </c>
      <c r="L37" s="5" t="n">
        <v>38236.02</v>
      </c>
      <c r="M37" s="7" t="n">
        <f>IF(P37=1,0,1) + IF(ISBLANK(R37),1,0) + IF(ISBLANK(S37),1,0)</f>
        <v>3.0</v>
      </c>
      <c r="N37" s="7"/>
      <c r="O37" s="7"/>
      <c r="P37" s="7" t="n">
        <f>IF(OR(Q37="Российская Федерация",Q37="Армения",Q37="Белоруссия",Q37="Беларусь",Q37="Казахстан",Q37="Киргизия",Q37="Кыргызстан",Q37="ДНР",Q37="ЛНР"), 1, 0)</f>
        <v>0.0</v>
      </c>
      <c r="Q37" s="7" t="str">
        <f>IFERROR(IF(P37=1, "Российская Федерация", "Не заполнено"),"")</f>
        <v/>
      </c>
      <c r="R37" s="7"/>
      <c r="S37" s="7"/>
      <c r="T37" s="7"/>
      <c r="U37" s="5" t="n">
        <f>IF(T37&lt;&gt;0, J37 * Q42,)</f>
        <v>0.0</v>
      </c>
      <c r="V37" s="5" t="n">
        <f>U37*K37</f>
        <v>0.0</v>
      </c>
      <c r="W37" s="5" t="n">
        <f>X37*(ROUNDDOWN(T37,0) + ROUNDDOWN(T37 - ROUNDDOWN(T37,0),9))</f>
        <v>0.0</v>
      </c>
      <c r="X37" s="6" t="n">
        <f>K37</f>
        <v>2.0</v>
      </c>
      <c r="Y37" s="4" t="n">
        <v>2333871.0</v>
      </c>
    </row>
    <row r="38">
      <c r="A38" s="7"/>
      <c r="B38" s="4" t="s">
        <v>314</v>
      </c>
      <c r="C38" s="4" t="n">
        <v>21.0</v>
      </c>
      <c r="D38" s="4" t="s">
        <v>376</v>
      </c>
      <c r="E38" s="4" t="s">
        <v>377</v>
      </c>
      <c r="F38" s="4" t="s">
        <v>378</v>
      </c>
      <c r="G38" s="4"/>
      <c r="H38" s="4" t="s">
        <v>318</v>
      </c>
      <c r="I38" s="4" t="s">
        <v>21</v>
      </c>
      <c r="J38" s="5" t="n">
        <v>17698.33</v>
      </c>
      <c r="K38" s="6" t="n">
        <v>2.0</v>
      </c>
      <c r="L38" s="5" t="n">
        <v>35396.66</v>
      </c>
      <c r="M38" s="7" t="n">
        <f>IF(P38=1,0,1) + IF(ISBLANK(R38),1,0) + IF(ISBLANK(S38),1,0)</f>
        <v>3.0</v>
      </c>
      <c r="N38" s="7"/>
      <c r="O38" s="7"/>
      <c r="P38" s="7" t="n">
        <f>IF(OR(Q38="Российская Федерация",Q38="Армения",Q38="Белоруссия",Q38="Беларусь",Q38="Казахстан",Q38="Киргизия",Q38="Кыргызстан",Q38="ДНР",Q38="ЛНР"), 1, 0)</f>
        <v>0.0</v>
      </c>
      <c r="Q38" s="7" t="str">
        <f>IFERROR(IF(P38=1, "Российская Федерация", "Не заполнено"),"")</f>
        <v/>
      </c>
      <c r="R38" s="7"/>
      <c r="S38" s="7"/>
      <c r="T38" s="7"/>
      <c r="U38" s="5" t="n">
        <f>IF(T38&lt;&gt;0, J38 * Q42,)</f>
        <v>0.0</v>
      </c>
      <c r="V38" s="5" t="n">
        <f>U38*K38</f>
        <v>0.0</v>
      </c>
      <c r="W38" s="5" t="n">
        <f>X38*(ROUNDDOWN(T38,0) + ROUNDDOWN(T38 - ROUNDDOWN(T38,0),9))</f>
        <v>0.0</v>
      </c>
      <c r="X38" s="6" t="n">
        <f>K38</f>
        <v>2.0</v>
      </c>
      <c r="Y38" s="4" t="n">
        <v>2333867.0</v>
      </c>
    </row>
    <row r="39">
      <c r="A39" s="7"/>
      <c r="B39" s="4" t="s">
        <v>314</v>
      </c>
      <c r="C39" s="4" t="n">
        <v>22.0</v>
      </c>
      <c r="D39" s="4" t="s">
        <v>379</v>
      </c>
      <c r="E39" s="4" t="s">
        <v>380</v>
      </c>
      <c r="F39" s="4" t="s">
        <v>381</v>
      </c>
      <c r="G39" s="4"/>
      <c r="H39" s="4" t="s">
        <v>318</v>
      </c>
      <c r="I39" s="4" t="s">
        <v>21</v>
      </c>
      <c r="J39" s="5" t="n">
        <v>8876.96</v>
      </c>
      <c r="K39" s="6" t="n">
        <v>5.0</v>
      </c>
      <c r="L39" s="5" t="n">
        <v>44384.8</v>
      </c>
      <c r="M39" s="7" t="n">
        <f>IF(P39=1,0,1) + IF(ISBLANK(R39),1,0) + IF(ISBLANK(S39),1,0)</f>
        <v>3.0</v>
      </c>
      <c r="N39" s="7"/>
      <c r="O39" s="7"/>
      <c r="P39" s="7" t="n">
        <f>IF(OR(Q39="Российская Федерация",Q39="Армения",Q39="Белоруссия",Q39="Беларусь",Q39="Казахстан",Q39="Киргизия",Q39="Кыргызстан",Q39="ДНР",Q39="ЛНР"), 1, 0)</f>
        <v>0.0</v>
      </c>
      <c r="Q39" s="7" t="str">
        <f>IFERROR(IF(P39=1, "Российская Федерация", "Не заполнено"),"")</f>
        <v/>
      </c>
      <c r="R39" s="7"/>
      <c r="S39" s="7"/>
      <c r="T39" s="7"/>
      <c r="U39" s="5" t="n">
        <f>IF(T39&lt;&gt;0, J39 * Q42,)</f>
        <v>0.0</v>
      </c>
      <c r="V39" s="5" t="n">
        <f>U39*K39</f>
        <v>0.0</v>
      </c>
      <c r="W39" s="5" t="n">
        <f>X39*(ROUNDDOWN(T39,0) + ROUNDDOWN(T39 - ROUNDDOWN(T39,0),9))</f>
        <v>0.0</v>
      </c>
      <c r="X39" s="6" t="n">
        <f>K39</f>
        <v>5.0</v>
      </c>
      <c r="Y39" s="4" t="n">
        <v>2333861.0</v>
      </c>
    </row>
    <row r="40" ht="12.75" customHeight="true">
      <c r="K40" s="68"/>
      <c r="L40" s="68"/>
    </row>
    <row r="41" ht="15.0" customHeight="true">
      <c r="K41" t="s" s="69">
        <v>382</v>
      </c>
      <c r="L41" s="69"/>
      <c r="M41" t="s" s="69">
        <v>383</v>
      </c>
      <c r="N41" s="69"/>
      <c r="O41" s="69"/>
      <c r="P41" s="69"/>
      <c r="Q41" s="69"/>
      <c r="R41" s="70"/>
      <c r="S41" s="70"/>
      <c r="W41" t="s" s="71">
        <v>384</v>
      </c>
      <c r="X41" s="72"/>
    </row>
    <row r="42" ht="15.0" customHeight="true">
      <c r="L42" s="73" t="n">
        <f>SUM(L18:L39)</f>
        <v>1340816.34</v>
      </c>
      <c r="Q42" s="73" t="n">
        <f>W42/L42</f>
        <v>0.0</v>
      </c>
      <c r="W42" s="73" t="n">
        <f>SUM(W18:W39)</f>
        <v>0.0</v>
      </c>
    </row>
    <row r="43" ht="12.75" customHeight="true">
      <c r="R43" t="s" s="68">
        <v>385</v>
      </c>
      <c r="S43" t="s" s="68">
        <v>386</v>
      </c>
      <c r="T43" s="68"/>
    </row>
    <row r="44" ht="12.75" customHeight="true">
      <c r="D44" t="s" s="74">
        <v>387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6"/>
      <c r="R44" s="77" t="n">
        <f>SUM(V18:V39)</f>
        <v>0.0</v>
      </c>
      <c r="S44" t="n" s="77">
        <v>100.0</v>
      </c>
      <c r="T44" t="s" s="78">
        <v>388</v>
      </c>
    </row>
    <row r="45" ht="15.0" customHeight="true">
      <c r="D45" t="s" s="74">
        <v>389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6"/>
      <c r="R45" s="73" t="n">
        <f>SUMIF(P18:P39,1, V18:V39)</f>
        <v>0.0</v>
      </c>
      <c r="S45" s="73" t="n">
        <f>IF(R44&lt;&gt;0, R45/R44*100,)</f>
        <v>0.0</v>
      </c>
      <c r="T45" s="79" t="str">
        <f>IF(S45&lt;=50," ","РФ/ДНР/ЛНР/ЕАЭС")</f>
        <v> </v>
      </c>
    </row>
    <row r="46" ht="15.0" customHeight="true">
      <c r="D46" t="s" s="74">
        <v>390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6"/>
      <c r="R46" s="73" t="n">
        <f>IF(R44&lt;&gt;0,R44-R45,)</f>
        <v>0.0</v>
      </c>
      <c r="S46" s="73" t="n">
        <f>IF(R44&lt;&gt;0, R46/R44*100,)</f>
        <v>0.0</v>
      </c>
      <c r="T46" s="79" t="str">
        <f>IF(S46&gt;50,"Импорт", " ")</f>
        <v> </v>
      </c>
    </row>
    <row r="47" ht="15.0" customHeight="true">
      <c r="D47" t="s" s="74">
        <v>391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  <c r="R47" s="73" t="n">
        <f>SUMIF(M18:M39, 0, V18:V39)</f>
        <v>0.0</v>
      </c>
      <c r="S47" s="73" t="n">
        <f>IF(R44&lt;&gt;0, R47/R44*100,)</f>
        <v>0.0</v>
      </c>
      <c r="T47" s="79" t="str">
        <f>IF(S47&lt;=50," ","РЭП (ПО)")</f>
        <v> </v>
      </c>
    </row>
    <row r="48" ht="15.0" customHeight="true">
      <c r="A48" s="7"/>
    </row>
    <row r="49" ht="15.75" customHeight="true">
      <c r="B49" t="s" s="80">
        <v>392</v>
      </c>
    </row>
    <row r="50" ht="19.5" customHeight="true">
      <c r="B50" t="s" s="81">
        <v>393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</row>
    <row r="51" ht="20.25" customHeight="true">
      <c r="B51" t="s" s="82">
        <v>394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</row>
    <row r="52" ht="39.75" customHeight="true">
      <c r="B52" t="s" s="84">
        <v>395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</row>
    <row r="53" ht="19.5" customHeight="true">
      <c r="B53" t="s" s="82">
        <v>396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</row>
    <row r="54" ht="18.0" customHeight="true">
      <c r="B54" t="s" s="82">
        <v>397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</row>
    <row r="55" ht="22.5" customHeight="true">
      <c r="B55" t="s" s="82">
        <v>398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</row>
    <row r="56" ht="19.5" customHeight="true">
      <c r="B56" t="s" s="82">
        <v>399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</row>
    <row r="57" ht="22.5" customHeight="true">
      <c r="B57" t="s" s="82">
        <v>400</v>
      </c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</row>
    <row r="58" ht="34.5" customHeight="true">
      <c r="B58" t="s" s="82">
        <v>401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</row>
    <row r="59" ht="36.0" customHeight="true">
      <c r="B59" t="s" s="82">
        <v>402</v>
      </c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</row>
    <row r="60" ht="32.25" customHeight="true">
      <c r="B60" t="s" s="86">
        <v>403</v>
      </c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</row>
    <row r="61" ht="33.75" customHeight="true">
      <c r="B61" t="s" s="82">
        <v>404</v>
      </c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</row>
    <row r="62" ht="33.75" customHeight="true">
      <c r="B62" t="s" s="82">
        <v>405</v>
      </c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</row>
    <row r="63" ht="124.5" customHeight="true">
      <c r="B63" t="s" s="82">
        <v>406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</row>
    <row r="64" ht="33.75" customHeight="true">
      <c r="B64" t="s" s="82">
        <v>407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</row>
    <row r="65" ht="24.75" customHeight="true">
      <c r="A65" s="7"/>
    </row>
  </sheetData>
  <sheetProtection autoFilter="false" sort="false" password="CDB0" sheet="true" scenarios="true" objects="true"/>
  <autoFilter ref="B17:S39"/>
  <mergeCells>
    <mergeCell ref="K41:L41"/>
    <mergeCell ref="M41:Q41"/>
    <mergeCell ref="I14:I16"/>
    <mergeCell ref="J14:J16"/>
    <mergeCell ref="K14:K16"/>
    <mergeCell ref="L14:L16"/>
    <mergeCell ref="D47:Q47"/>
    <mergeCell ref="B63:W63"/>
    <mergeCell ref="B59:W59"/>
    <mergeCell ref="B60:W60"/>
    <mergeCell ref="B61:W61"/>
    <mergeCell ref="B62:W62"/>
    <mergeCell ref="BS15:BT15"/>
    <mergeCell ref="B64:W64"/>
    <mergeCell ref="B58:W58"/>
    <mergeCell ref="D44:Q44"/>
    <mergeCell ref="D45:Q45"/>
    <mergeCell ref="D46:Q46"/>
    <mergeCell ref="B50:W50"/>
    <mergeCell ref="B51:W51"/>
    <mergeCell ref="B52:W52"/>
    <mergeCell ref="B53:W53"/>
    <mergeCell ref="B54:W54"/>
    <mergeCell ref="B55:W55"/>
    <mergeCell ref="B56:W56"/>
    <mergeCell ref="B57:W57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6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  <dataValidation type="list" sqref="N26" allowBlank="true" errorStyle="stop" promptTitle="" prompt="" showInputMessage="true" showDropDown="false" showErrorMessage="true">
      <formula1>yes_no</formula1>
    </dataValidation>
    <dataValidation type="list" sqref="Q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Реестр из списка" showInputMessage="true" showDropDown="false" showErrorMessage="true">
      <formula1>rep</formula1>
    </dataValidation>
    <dataValidation type="list" sqref="N27" allowBlank="true" errorStyle="stop" promptTitle="" prompt="" showInputMessage="true" showDropDown="false" showErrorMessage="true">
      <formula1>yes_no</formula1>
    </dataValidation>
    <dataValidation type="list" sqref="Q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Реестр из списка" showInputMessage="true" showDropDown="false" showErrorMessage="true">
      <formula1>rep</formula1>
    </dataValidation>
    <dataValidation type="list" sqref="N28" allowBlank="true" errorStyle="stop" promptTitle="" prompt="" showInputMessage="true" showDropDown="false" showErrorMessage="true">
      <formula1>yes_no</formula1>
    </dataValidation>
    <dataValidation type="list" sqref="Q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Реестр из списка" showInputMessage="true" showDropDown="false" showErrorMessage="true">
      <formula1>rep</formula1>
    </dataValidation>
    <dataValidation type="list" sqref="N29" allowBlank="true" errorStyle="stop" promptTitle="" prompt="" showInputMessage="true" showDropDown="false" showErrorMessage="true">
      <formula1>yes_no</formula1>
    </dataValidation>
    <dataValidation type="list" sqref="Q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Реестр из списка" showInputMessage="true" showDropDown="false" showErrorMessage="true">
      <formula1>rep</formula1>
    </dataValidation>
    <dataValidation type="list" sqref="N30" allowBlank="true" errorStyle="stop" promptTitle="" prompt="" showInputMessage="true" showDropDown="false" showErrorMessage="true">
      <formula1>yes_no</formula1>
    </dataValidation>
    <dataValidation type="list" sqref="Q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0" allowBlank="true" errorStyle="stop" promptTitle="" prompt="Выберите Реестр из списка" showInputMessage="true" showDropDown="false" showErrorMessage="true">
      <formula1>rep</formula1>
    </dataValidation>
    <dataValidation type="list" sqref="N31" allowBlank="true" errorStyle="stop" promptTitle="" prompt="" showInputMessage="true" showDropDown="false" showErrorMessage="true">
      <formula1>yes_no</formula1>
    </dataValidation>
    <dataValidation type="list" sqref="Q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1" allowBlank="true" errorStyle="stop" promptTitle="" prompt="Выберите Реестр из списка" showInputMessage="true" showDropDown="false" showErrorMessage="true">
      <formula1>rep</formula1>
    </dataValidation>
    <dataValidation type="list" sqref="N32" allowBlank="true" errorStyle="stop" promptTitle="" prompt="" showInputMessage="true" showDropDown="false" showErrorMessage="true">
      <formula1>yes_no</formula1>
    </dataValidation>
    <dataValidation type="list" sqref="Q3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2" allowBlank="true" errorStyle="stop" promptTitle="" prompt="Выберите Реестр из списка" showInputMessage="true" showDropDown="false" showErrorMessage="true">
      <formula1>rep</formula1>
    </dataValidation>
    <dataValidation type="list" sqref="N33" allowBlank="true" errorStyle="stop" promptTitle="" prompt="" showInputMessage="true" showDropDown="false" showErrorMessage="true">
      <formula1>yes_no</formula1>
    </dataValidation>
    <dataValidation type="list" sqref="Q3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3" allowBlank="true" errorStyle="stop" promptTitle="" prompt="Выберите Реестр из списка" showInputMessage="true" showDropDown="false" showErrorMessage="true">
      <formula1>rep</formula1>
    </dataValidation>
    <dataValidation type="list" sqref="N34" allowBlank="true" errorStyle="stop" promptTitle="" prompt="" showInputMessage="true" showDropDown="false" showErrorMessage="true">
      <formula1>yes_no</formula1>
    </dataValidation>
    <dataValidation type="list" sqref="Q3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4" allowBlank="true" errorStyle="stop" promptTitle="" prompt="Выберите Реестр из списка" showInputMessage="true" showDropDown="false" showErrorMessage="true">
      <formula1>rep</formula1>
    </dataValidation>
    <dataValidation type="list" sqref="N35" allowBlank="true" errorStyle="stop" promptTitle="" prompt="" showInputMessage="true" showDropDown="false" showErrorMessage="true">
      <formula1>yes_no</formula1>
    </dataValidation>
    <dataValidation type="list" sqref="Q3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5" allowBlank="true" errorStyle="stop" promptTitle="" prompt="Выберите Реестр из списка" showInputMessage="true" showDropDown="false" showErrorMessage="true">
      <formula1>rep</formula1>
    </dataValidation>
    <dataValidation type="list" sqref="N36" allowBlank="true" errorStyle="stop" promptTitle="" prompt="" showInputMessage="true" showDropDown="false" showErrorMessage="true">
      <formula1>yes_no</formula1>
    </dataValidation>
    <dataValidation type="list" sqref="Q3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6" allowBlank="true" errorStyle="stop" promptTitle="" prompt="Выберите Реестр из списка" showInputMessage="true" showDropDown="false" showErrorMessage="true">
      <formula1>rep</formula1>
    </dataValidation>
    <dataValidation type="list" sqref="N37" allowBlank="true" errorStyle="stop" promptTitle="" prompt="" showInputMessage="true" showDropDown="false" showErrorMessage="true">
      <formula1>yes_no</formula1>
    </dataValidation>
    <dataValidation type="list" sqref="Q3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7" allowBlank="true" errorStyle="stop" promptTitle="" prompt="Выберите Реестр из списка" showInputMessage="true" showDropDown="false" showErrorMessage="true">
      <formula1>rep</formula1>
    </dataValidation>
    <dataValidation type="list" sqref="N38" allowBlank="true" errorStyle="stop" promptTitle="" prompt="" showInputMessage="true" showDropDown="false" showErrorMessage="true">
      <formula1>yes_no</formula1>
    </dataValidation>
    <dataValidation type="list" sqref="Q3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8" allowBlank="true" errorStyle="stop" promptTitle="" prompt="Выберите Реестр из списка" showInputMessage="true" showDropDown="false" showErrorMessage="true">
      <formula1>rep</formula1>
    </dataValidation>
    <dataValidation type="list" sqref="N39" allowBlank="true" errorStyle="stop" promptTitle="" prompt="" showInputMessage="true" showDropDown="false" showErrorMessage="true">
      <formula1>yes_no</formula1>
    </dataValidation>
    <dataValidation type="list" sqref="Q3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2025-09-30T12:20:01Z</dcterms:created>
  <dc:creator>Apache POI</dc:creator>
</cp:coreProperties>
</file>